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400" yWindow="4520" windowWidth="25360" windowHeight="17820" tabRatio="517" activeTab="4"/>
  </bookViews>
  <sheets>
    <sheet name="Answer Report 1" sheetId="1" r:id="rId1"/>
    <sheet name="Sensitivity Report 1" sheetId="2" r:id="rId2"/>
    <sheet name="Limits Report 1" sheetId="3" r:id="rId3"/>
    <sheet name="start max deflect" sheetId="4" r:id="rId4"/>
    <sheet name="start_bw relat" sheetId="5" r:id="rId5"/>
    <sheet name="Sheet3" sheetId="6" r:id="rId6"/>
  </sheets>
  <definedNames>
    <definedName name="anscount" hidden="1">1</definedName>
    <definedName name="limcount" hidden="1">1</definedName>
    <definedName name="_xlnm.Print_Area" localSheetId="4">'start_bw relat'!$A$1:$G$42</definedName>
    <definedName name="sencount" hidden="1">1</definedName>
    <definedName name="solver_adj" localSheetId="3" hidden="1">'start max deflect'!$B$28:$C$28</definedName>
    <definedName name="solver_adj" localSheetId="4" hidden="1">'start_bw relat'!$A$15:$B$15</definedName>
    <definedName name="solver_cvg" localSheetId="3" hidden="1">0.0001</definedName>
    <definedName name="solver_cvg" localSheetId="4" hidden="1">0.0001</definedName>
    <definedName name="solver_drv" localSheetId="3" hidden="1">1</definedName>
    <definedName name="solver_drv" localSheetId="4" hidden="1">1</definedName>
    <definedName name="solver_eng" localSheetId="4" hidden="1">1</definedName>
    <definedName name="solver_est" localSheetId="3" hidden="1">1</definedName>
    <definedName name="solver_est" localSheetId="4" hidden="1">1</definedName>
    <definedName name="solver_itr" localSheetId="3" hidden="1">100</definedName>
    <definedName name="solver_itr" localSheetId="4" hidden="1">10000</definedName>
    <definedName name="solver_lhs1" localSheetId="3" hidden="1">'start max deflect'!$C$38</definedName>
    <definedName name="solver_lhs1" localSheetId="4" hidden="1">'start_bw relat'!$A$15</definedName>
    <definedName name="solver_lhs2" localSheetId="3" hidden="1">'start max deflect'!$C$37</definedName>
    <definedName name="solver_lhs2" localSheetId="4" hidden="1">'start_bw relat'!$D$25</definedName>
    <definedName name="solver_lhs3" localSheetId="4" hidden="1">'start_bw relat'!$E$25</definedName>
    <definedName name="solver_lin" localSheetId="3" hidden="1">2</definedName>
    <definedName name="solver_lin" localSheetId="4" hidden="1">2</definedName>
    <definedName name="solver_mip" localSheetId="4" hidden="1">2147483647</definedName>
    <definedName name="solver_mni" localSheetId="4" hidden="1">30</definedName>
    <definedName name="solver_mrt" localSheetId="4" hidden="1">0.075</definedName>
    <definedName name="solver_msl" localSheetId="4" hidden="1">2</definedName>
    <definedName name="solver_neg" localSheetId="3" hidden="1">2</definedName>
    <definedName name="solver_neg" localSheetId="4" hidden="1">2</definedName>
    <definedName name="solver_nod" localSheetId="4" hidden="1">2147483647</definedName>
    <definedName name="solver_num" localSheetId="3" hidden="1">2</definedName>
    <definedName name="solver_num" localSheetId="4" hidden="1">3</definedName>
    <definedName name="solver_nwt" localSheetId="3" hidden="1">1</definedName>
    <definedName name="solver_nwt" localSheetId="4" hidden="1">1</definedName>
    <definedName name="solver_opt" localSheetId="3" hidden="1">'start max deflect'!$C$36</definedName>
    <definedName name="solver_opt" localSheetId="4" hidden="1">'start_bw relat'!$C$25</definedName>
    <definedName name="solver_pre" localSheetId="3" hidden="1">0.000001</definedName>
    <definedName name="solver_pre" localSheetId="4" hidden="1">0.000001</definedName>
    <definedName name="solver_rbv" localSheetId="4" hidden="1">1</definedName>
    <definedName name="solver_rel1" localSheetId="3" hidden="1">1</definedName>
    <definedName name="solver_rel1" localSheetId="4" hidden="1">3</definedName>
    <definedName name="solver_rel2" localSheetId="3" hidden="1">1</definedName>
    <definedName name="solver_rel2" localSheetId="4" hidden="1">1</definedName>
    <definedName name="solver_rel3" localSheetId="4" hidden="1">1</definedName>
    <definedName name="solver_rhs1" localSheetId="3" hidden="1">'start max deflect'!$C$32</definedName>
    <definedName name="solver_rhs1" localSheetId="4" hidden="1">'start_bw relat'!$C$15</definedName>
    <definedName name="solver_rhs2" localSheetId="3" hidden="1">'start max deflect'!$D$24/'start max deflect'!$C$33</definedName>
    <definedName name="solver_rhs2" localSheetId="4" hidden="1">'start_bw relat'!$D$20</definedName>
    <definedName name="solver_rhs3" localSheetId="4" hidden="1">'start_bw relat'!$A$20</definedName>
    <definedName name="solver_rlx" localSheetId="4" hidden="1">1</definedName>
    <definedName name="solver_rsd" localSheetId="4" hidden="1">0</definedName>
    <definedName name="solver_scl" localSheetId="3" hidden="1">2</definedName>
    <definedName name="solver_scl" localSheetId="4" hidden="1">2</definedName>
    <definedName name="solver_sho" localSheetId="3" hidden="1">2</definedName>
    <definedName name="solver_sho" localSheetId="4" hidden="1">2</definedName>
    <definedName name="solver_ssz" localSheetId="4" hidden="1">100</definedName>
    <definedName name="solver_tim" localSheetId="3" hidden="1">100</definedName>
    <definedName name="solver_tim" localSheetId="4" hidden="1">1000</definedName>
    <definedName name="solver_tol" localSheetId="3" hidden="1">0.05</definedName>
    <definedName name="solver_tol" localSheetId="4" hidden="1">0.05</definedName>
    <definedName name="solver_typ" localSheetId="3" hidden="1">2</definedName>
    <definedName name="solver_typ" localSheetId="4" hidden="1">2</definedName>
    <definedName name="solver_val" localSheetId="3" hidden="1">0</definedName>
    <definedName name="solver_val" localSheetId="4" hidden="1">0</definedName>
    <definedName name="solver_ver" localSheetId="4" hidden="1">2</definedName>
  </definedNames>
  <calcPr fullCalcOnLoad="1"/>
</workbook>
</file>

<file path=xl/sharedStrings.xml><?xml version="1.0" encoding="utf-8"?>
<sst xmlns="http://schemas.openxmlformats.org/spreadsheetml/2006/main" count="153" uniqueCount="89">
  <si>
    <t>Force (lb)</t>
  </si>
  <si>
    <t>height (in)</t>
  </si>
  <si>
    <t>deflect. Limit (in)</t>
  </si>
  <si>
    <t>I (in^4)</t>
  </si>
  <si>
    <t>volume (in^3)</t>
  </si>
  <si>
    <t>weight (lbs)</t>
  </si>
  <si>
    <t>max stress (psi)</t>
  </si>
  <si>
    <t>max deflect (in)</t>
  </si>
  <si>
    <t>1. Max stress &lt; yield strength / SF</t>
  </si>
  <si>
    <t>2. Max deflection &lt; 0.002 in (given in deflect. Limit)</t>
  </si>
  <si>
    <t>3. Width must be at least 3 times the height</t>
  </si>
  <si>
    <t>thickness</t>
  </si>
  <si>
    <t>length</t>
  </si>
  <si>
    <t>width (in)</t>
  </si>
  <si>
    <t>load (lb)</t>
  </si>
  <si>
    <t>safety fact</t>
  </si>
  <si>
    <t>E</t>
  </si>
  <si>
    <t>density</t>
  </si>
  <si>
    <t>Yield Stress</t>
  </si>
  <si>
    <t>max deflect</t>
  </si>
  <si>
    <t>Constraints</t>
  </si>
  <si>
    <t>stress</t>
  </si>
  <si>
    <t>deflect</t>
  </si>
  <si>
    <t>I</t>
  </si>
  <si>
    <t>weight</t>
  </si>
  <si>
    <t>COPIED AND PASTED HERE… WILL OPTIMIZE THIS ONE!</t>
  </si>
  <si>
    <t xml:space="preserve"> </t>
  </si>
  <si>
    <t>Microsoft Excel 10.1 Answer Report</t>
  </si>
  <si>
    <t>Worksheet: [beam_design1.xls]Sheet1</t>
  </si>
  <si>
    <t>Report Created: 10/22/2004 12:55:54 PM</t>
  </si>
  <si>
    <t>Target Cell (Min)</t>
  </si>
  <si>
    <t>Cell</t>
  </si>
  <si>
    <t>Name</t>
  </si>
  <si>
    <t>Original Value</t>
  </si>
  <si>
    <t>Final Value</t>
  </si>
  <si>
    <t>Adjustable Cells</t>
  </si>
  <si>
    <t>Cell Value</t>
  </si>
  <si>
    <t>Formula</t>
  </si>
  <si>
    <t>Status</t>
  </si>
  <si>
    <t>Slack</t>
  </si>
  <si>
    <t>$C$36</t>
  </si>
  <si>
    <t>weight thickness</t>
  </si>
  <si>
    <t>$B$28</t>
  </si>
  <si>
    <t>$C$28</t>
  </si>
  <si>
    <t>$C$38</t>
  </si>
  <si>
    <t>deflect thickness</t>
  </si>
  <si>
    <t>$C$38&lt;=$C$32</t>
  </si>
  <si>
    <t>Binding</t>
  </si>
  <si>
    <t>$C$37</t>
  </si>
  <si>
    <t>stress thickness</t>
  </si>
  <si>
    <t>$C$37&lt;=$D$24/$C$33</t>
  </si>
  <si>
    <t>Microsoft Excel 10.1 Sensitivity Report</t>
  </si>
  <si>
    <t>Report Created: 10/22/2004 12:55:55 PM</t>
  </si>
  <si>
    <t>Final</t>
  </si>
  <si>
    <t>Value</t>
  </si>
  <si>
    <t>Reduced</t>
  </si>
  <si>
    <t>Gradient</t>
  </si>
  <si>
    <t>Lagrange</t>
  </si>
  <si>
    <t>Multiplier</t>
  </si>
  <si>
    <t>Microsoft Excel 10.1 Limits Report</t>
  </si>
  <si>
    <t>Target</t>
  </si>
  <si>
    <t>Adjustable</t>
  </si>
  <si>
    <t>Lower</t>
  </si>
  <si>
    <t>Limit</t>
  </si>
  <si>
    <t>Result</t>
  </si>
  <si>
    <t>Upper</t>
  </si>
  <si>
    <t>safety factor</t>
  </si>
  <si>
    <t>Frank Fisher</t>
  </si>
  <si>
    <t>ME345 - Modeling and Simulation</t>
  </si>
  <si>
    <t>Beam design optimization using EXCEL</t>
  </si>
  <si>
    <t>This example uses Excel to find the minimum weight of a cantilever beam which satisfies</t>
  </si>
  <si>
    <t>design requirements of strength and endpoint deflection</t>
  </si>
  <si>
    <t>fixed parameters</t>
  </si>
  <si>
    <t>adjustable parameters</t>
  </si>
  <si>
    <t>note - initially you need to "guess" values here to start the solver</t>
  </si>
  <si>
    <t>Design parameters</t>
  </si>
  <si>
    <t>Calculated values</t>
  </si>
  <si>
    <t>Constaints</t>
  </si>
  <si>
    <t>To use the EXCEL solver:</t>
  </si>
  <si>
    <t>1. From the upper tool bar, Tools/Solver</t>
  </si>
  <si>
    <t>2. Set the solver target cell. This is the parameter that is to be optimized.</t>
  </si>
  <si>
    <t xml:space="preserve">3. Next declare what parameters can be adjusted. </t>
  </si>
  <si>
    <t xml:space="preserve">4. Enter in all applicable constraints </t>
  </si>
  <si>
    <t>E (psi)</t>
  </si>
  <si>
    <t>density (lb/in^3)</t>
  </si>
  <si>
    <t>yield stress (psi)</t>
  </si>
  <si>
    <t>length (in)</t>
  </si>
  <si>
    <t>3*h</t>
  </si>
  <si>
    <t>max stress DIV SF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</si>
</sst>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0"/>
      <color indexed="18"/>
      <name val="Verdana"/>
      <family val="0"/>
    </font>
    <font>
      <b/>
      <sz val="12"/>
      <name val="Verdana"/>
      <family val="0"/>
    </font>
    <font>
      <sz val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2.25390625" style="0" customWidth="1"/>
    <col min="2" max="2" width="6.125" style="0" bestFit="1" customWidth="1"/>
    <col min="3" max="3" width="14.25390625" style="0" bestFit="1" customWidth="1"/>
    <col min="4" max="4" width="12.25390625" style="0" bestFit="1" customWidth="1"/>
    <col min="5" max="5" width="19.375" style="0" bestFit="1" customWidth="1"/>
    <col min="6" max="6" width="6.875" style="0" bestFit="1" customWidth="1"/>
    <col min="7" max="7" width="5.25390625" style="0" customWidth="1"/>
  </cols>
  <sheetData>
    <row r="1" ht="12.75">
      <c r="A1" s="1" t="s">
        <v>27</v>
      </c>
    </row>
    <row r="2" ht="12.75">
      <c r="A2" s="1" t="s">
        <v>28</v>
      </c>
    </row>
    <row r="3" ht="12.75">
      <c r="A3" s="1" t="s">
        <v>29</v>
      </c>
    </row>
    <row r="6" ht="13.5" thickBot="1">
      <c r="A6" t="s">
        <v>30</v>
      </c>
    </row>
    <row r="7" spans="2:5" ht="13.5" thickBot="1">
      <c r="B7" s="3" t="s">
        <v>31</v>
      </c>
      <c r="C7" s="3" t="s">
        <v>32</v>
      </c>
      <c r="D7" s="3" t="s">
        <v>33</v>
      </c>
      <c r="E7" s="3" t="s">
        <v>34</v>
      </c>
    </row>
    <row r="8" spans="2:5" ht="13.5" thickBot="1">
      <c r="B8" s="2" t="s">
        <v>40</v>
      </c>
      <c r="C8" s="2" t="s">
        <v>41</v>
      </c>
      <c r="D8" s="5">
        <v>20.16</v>
      </c>
      <c r="E8" s="5">
        <v>12.015838395633907</v>
      </c>
    </row>
    <row r="11" ht="13.5" thickBot="1">
      <c r="A11" t="s">
        <v>35</v>
      </c>
    </row>
    <row r="12" spans="2:5" ht="13.5" thickBot="1">
      <c r="B12" s="3" t="s">
        <v>31</v>
      </c>
      <c r="C12" s="3" t="s">
        <v>32</v>
      </c>
      <c r="D12" s="3" t="s">
        <v>33</v>
      </c>
      <c r="E12" s="3" t="s">
        <v>34</v>
      </c>
    </row>
    <row r="13" spans="2:5" ht="12.75">
      <c r="B13" s="4" t="s">
        <v>42</v>
      </c>
      <c r="C13" s="4" t="s">
        <v>13</v>
      </c>
      <c r="D13" s="6">
        <v>6</v>
      </c>
      <c r="E13" s="6">
        <v>1.5487251206639192</v>
      </c>
    </row>
    <row r="14" spans="2:5" ht="13.5" thickBot="1">
      <c r="B14" s="2" t="s">
        <v>43</v>
      </c>
      <c r="C14" s="2" t="s">
        <v>11</v>
      </c>
      <c r="D14" s="5">
        <v>1</v>
      </c>
      <c r="E14" s="5">
        <v>2.3090878632613</v>
      </c>
    </row>
    <row r="17" ht="13.5" thickBot="1">
      <c r="A17" t="s">
        <v>20</v>
      </c>
    </row>
    <row r="18" spans="2:7" ht="13.5" thickBot="1">
      <c r="B18" s="3" t="s">
        <v>31</v>
      </c>
      <c r="C18" s="3" t="s">
        <v>32</v>
      </c>
      <c r="D18" s="3" t="s">
        <v>36</v>
      </c>
      <c r="E18" s="3" t="s">
        <v>37</v>
      </c>
      <c r="F18" s="3" t="s">
        <v>38</v>
      </c>
      <c r="G18" s="3" t="s">
        <v>39</v>
      </c>
    </row>
    <row r="19" spans="2:7" ht="12.75">
      <c r="B19" s="4" t="s">
        <v>44</v>
      </c>
      <c r="C19" s="4" t="s">
        <v>45</v>
      </c>
      <c r="D19" s="6">
        <v>0.012500000000011823</v>
      </c>
      <c r="E19" s="4" t="s">
        <v>46</v>
      </c>
      <c r="F19" s="4" t="s">
        <v>47</v>
      </c>
      <c r="G19" s="4">
        <v>0</v>
      </c>
    </row>
    <row r="20" spans="2:7" ht="13.5" thickBot="1">
      <c r="B20" s="2" t="s">
        <v>48</v>
      </c>
      <c r="C20" s="2" t="s">
        <v>49</v>
      </c>
      <c r="D20" s="5">
        <v>13000.00000005204</v>
      </c>
      <c r="E20" s="2" t="s">
        <v>50</v>
      </c>
      <c r="F20" s="2" t="s">
        <v>47</v>
      </c>
      <c r="G20" s="2">
        <v>0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showGridLines="0" workbookViewId="0" topLeftCell="A1">
      <selection activeCell="A1" sqref="A1:A3"/>
    </sheetView>
  </sheetViews>
  <sheetFormatPr defaultColWidth="11.00390625" defaultRowHeight="12.75"/>
  <cols>
    <col min="1" max="1" width="2.25390625" style="0" customWidth="1"/>
    <col min="2" max="2" width="6.125" style="0" bestFit="1" customWidth="1"/>
    <col min="3" max="3" width="14.25390625" style="0" bestFit="1" customWidth="1"/>
    <col min="4" max="4" width="12.00390625" style="0" bestFit="1" customWidth="1"/>
    <col min="5" max="5" width="12.75390625" style="0" bestFit="1" customWidth="1"/>
  </cols>
  <sheetData>
    <row r="1" ht="12.75">
      <c r="A1" s="1" t="s">
        <v>51</v>
      </c>
    </row>
    <row r="2" ht="12.75">
      <c r="A2" s="1" t="s">
        <v>28</v>
      </c>
    </row>
    <row r="3" ht="12.75">
      <c r="A3" s="1" t="s">
        <v>52</v>
      </c>
    </row>
    <row r="6" ht="13.5" thickBot="1">
      <c r="A6" t="s">
        <v>35</v>
      </c>
    </row>
    <row r="7" spans="2:5" ht="12.75">
      <c r="B7" s="7"/>
      <c r="C7" s="7"/>
      <c r="D7" s="7" t="s">
        <v>53</v>
      </c>
      <c r="E7" s="7" t="s">
        <v>55</v>
      </c>
    </row>
    <row r="8" spans="2:5" ht="13.5" thickBot="1">
      <c r="B8" s="8" t="s">
        <v>31</v>
      </c>
      <c r="C8" s="8" t="s">
        <v>32</v>
      </c>
      <c r="D8" s="8" t="s">
        <v>54</v>
      </c>
      <c r="E8" s="8" t="s">
        <v>56</v>
      </c>
    </row>
    <row r="9" spans="2:5" ht="12.75">
      <c r="B9" s="4" t="s">
        <v>42</v>
      </c>
      <c r="C9" s="4" t="s">
        <v>13</v>
      </c>
      <c r="D9" s="6">
        <v>1.5487251206639192</v>
      </c>
      <c r="E9" s="6">
        <v>0</v>
      </c>
    </row>
    <row r="10" spans="2:5" ht="13.5" thickBot="1">
      <c r="B10" s="2" t="s">
        <v>43</v>
      </c>
      <c r="C10" s="2" t="s">
        <v>11</v>
      </c>
      <c r="D10" s="5">
        <v>2.3090878632613</v>
      </c>
      <c r="E10" s="5">
        <v>0</v>
      </c>
    </row>
    <row r="12" ht="13.5" thickBot="1">
      <c r="A12" t="s">
        <v>20</v>
      </c>
    </row>
    <row r="13" spans="2:5" ht="12.75">
      <c r="B13" s="7"/>
      <c r="C13" s="7"/>
      <c r="D13" s="7" t="s">
        <v>53</v>
      </c>
      <c r="E13" s="7" t="s">
        <v>57</v>
      </c>
    </row>
    <row r="14" spans="2:5" ht="13.5" thickBot="1">
      <c r="B14" s="8" t="s">
        <v>31</v>
      </c>
      <c r="C14" s="8" t="s">
        <v>32</v>
      </c>
      <c r="D14" s="8" t="s">
        <v>54</v>
      </c>
      <c r="E14" s="8" t="s">
        <v>58</v>
      </c>
    </row>
    <row r="15" spans="2:5" ht="12.75">
      <c r="B15" s="4" t="s">
        <v>44</v>
      </c>
      <c r="C15" s="4" t="s">
        <v>45</v>
      </c>
      <c r="D15" s="6">
        <v>0.012500000000011823</v>
      </c>
      <c r="E15" s="6">
        <v>-192.25375991292466</v>
      </c>
    </row>
    <row r="16" spans="2:5" ht="13.5" thickBot="1">
      <c r="B16" s="2" t="s">
        <v>48</v>
      </c>
      <c r="C16" s="2" t="s">
        <v>49</v>
      </c>
      <c r="D16" s="5">
        <v>13000.00000005204</v>
      </c>
      <c r="E16" s="5">
        <v>-0.00036971859131727027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showGridLines="0" workbookViewId="0" topLeftCell="A1">
      <selection activeCell="A1" sqref="A1:A3"/>
    </sheetView>
  </sheetViews>
  <sheetFormatPr defaultColWidth="11.00390625" defaultRowHeight="12.75"/>
  <cols>
    <col min="1" max="1" width="2.25390625" style="0" customWidth="1"/>
    <col min="2" max="2" width="6.125" style="0" bestFit="1" customWidth="1"/>
    <col min="3" max="3" width="14.00390625" style="0" bestFit="1" customWidth="1"/>
    <col min="4" max="4" width="12.00390625" style="0" bestFit="1" customWidth="1"/>
    <col min="5" max="5" width="2.25390625" style="0" customWidth="1"/>
    <col min="6" max="6" width="12.00390625" style="0" bestFit="1" customWidth="1"/>
    <col min="7" max="7" width="11.00390625" style="0" bestFit="1" customWidth="1"/>
    <col min="8" max="8" width="2.25390625" style="0" customWidth="1"/>
    <col min="9" max="9" width="12.00390625" style="0" bestFit="1" customWidth="1"/>
    <col min="10" max="10" width="11.00390625" style="0" bestFit="1" customWidth="1"/>
  </cols>
  <sheetData>
    <row r="1" ht="12.75">
      <c r="A1" s="1" t="s">
        <v>59</v>
      </c>
    </row>
    <row r="2" ht="12.75">
      <c r="A2" s="1" t="s">
        <v>28</v>
      </c>
    </row>
    <row r="3" ht="12.75">
      <c r="A3" s="1" t="s">
        <v>52</v>
      </c>
    </row>
    <row r="5" ht="13.5" thickBot="1"/>
    <row r="6" spans="2:4" ht="12.75">
      <c r="B6" s="7"/>
      <c r="C6" s="7" t="s">
        <v>60</v>
      </c>
      <c r="D6" s="7"/>
    </row>
    <row r="7" spans="2:4" ht="13.5" thickBot="1">
      <c r="B7" s="8" t="s">
        <v>31</v>
      </c>
      <c r="C7" s="8" t="s">
        <v>32</v>
      </c>
      <c r="D7" s="8" t="s">
        <v>54</v>
      </c>
    </row>
    <row r="8" spans="2:4" ht="13.5" thickBot="1">
      <c r="B8" s="2" t="s">
        <v>40</v>
      </c>
      <c r="C8" s="2" t="s">
        <v>41</v>
      </c>
      <c r="D8" s="5">
        <v>12.015838395633907</v>
      </c>
    </row>
    <row r="10" ht="13.5" thickBot="1"/>
    <row r="11" spans="2:10" ht="12.75">
      <c r="B11" s="7"/>
      <c r="C11" s="7" t="s">
        <v>61</v>
      </c>
      <c r="D11" s="7"/>
      <c r="F11" s="7" t="s">
        <v>62</v>
      </c>
      <c r="G11" s="7" t="s">
        <v>60</v>
      </c>
      <c r="I11" s="7" t="s">
        <v>65</v>
      </c>
      <c r="J11" s="7" t="s">
        <v>60</v>
      </c>
    </row>
    <row r="12" spans="2:10" ht="13.5" thickBot="1">
      <c r="B12" s="8" t="s">
        <v>31</v>
      </c>
      <c r="C12" s="8" t="s">
        <v>32</v>
      </c>
      <c r="D12" s="8" t="s">
        <v>54</v>
      </c>
      <c r="F12" s="8" t="s">
        <v>63</v>
      </c>
      <c r="G12" s="8" t="s">
        <v>64</v>
      </c>
      <c r="I12" s="8" t="s">
        <v>63</v>
      </c>
      <c r="J12" s="8" t="s">
        <v>64</v>
      </c>
    </row>
    <row r="13" spans="2:10" ht="12.75">
      <c r="B13" s="4" t="s">
        <v>42</v>
      </c>
      <c r="C13" s="4" t="s">
        <v>13</v>
      </c>
      <c r="D13" s="6">
        <v>1.5487251206639192</v>
      </c>
      <c r="F13" s="6">
        <v>1.5487251206639192</v>
      </c>
      <c r="G13" s="6">
        <v>12.015838395633907</v>
      </c>
      <c r="I13" s="6">
        <v>1.5487251206639192</v>
      </c>
      <c r="J13" s="6">
        <v>12.015838395633907</v>
      </c>
    </row>
    <row r="14" spans="2:10" ht="13.5" thickBot="1">
      <c r="B14" s="2" t="s">
        <v>43</v>
      </c>
      <c r="C14" s="2" t="s">
        <v>11</v>
      </c>
      <c r="D14" s="5">
        <v>2.3090878632613</v>
      </c>
      <c r="F14" s="5">
        <v>2.3090878632613</v>
      </c>
      <c r="G14" s="5">
        <v>12.015838395633907</v>
      </c>
      <c r="I14" s="5">
        <v>2.3090878632613</v>
      </c>
      <c r="J14" s="5">
        <v>12.015838395633907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C38" sqref="C38"/>
    </sheetView>
  </sheetViews>
  <sheetFormatPr defaultColWidth="11.00390625" defaultRowHeight="12.75"/>
  <cols>
    <col min="6" max="6" width="12.00390625" style="0" bestFit="1" customWidth="1"/>
  </cols>
  <sheetData>
    <row r="1" spans="2:4" ht="12.75">
      <c r="B1" t="s">
        <v>16</v>
      </c>
      <c r="C1" t="s">
        <v>17</v>
      </c>
      <c r="D1" t="s">
        <v>18</v>
      </c>
    </row>
    <row r="2" spans="2:4" ht="12.75">
      <c r="B2">
        <f>29*10^6</f>
        <v>29000000</v>
      </c>
      <c r="C2">
        <v>0.28</v>
      </c>
      <c r="D2">
        <v>28000</v>
      </c>
    </row>
    <row r="5" spans="2:6" ht="12.75">
      <c r="B5" t="s">
        <v>13</v>
      </c>
      <c r="C5" t="s">
        <v>11</v>
      </c>
      <c r="D5" t="s">
        <v>12</v>
      </c>
      <c r="E5" t="s">
        <v>14</v>
      </c>
      <c r="F5" t="s">
        <v>23</v>
      </c>
    </row>
    <row r="6" spans="2:6" ht="12.75">
      <c r="B6">
        <v>0.3</v>
      </c>
      <c r="C6">
        <v>0.1</v>
      </c>
      <c r="D6">
        <v>12</v>
      </c>
      <c r="E6">
        <v>1000</v>
      </c>
      <c r="F6">
        <f>(1/12)*B6*C6^3</f>
        <v>2.5000000000000005E-05</v>
      </c>
    </row>
    <row r="9" ht="12.75">
      <c r="B9" t="s">
        <v>20</v>
      </c>
    </row>
    <row r="10" spans="2:3" ht="12.75">
      <c r="B10" t="s">
        <v>19</v>
      </c>
      <c r="C10">
        <v>0.000125</v>
      </c>
    </row>
    <row r="11" spans="2:3" ht="12.75">
      <c r="B11" t="s">
        <v>15</v>
      </c>
      <c r="C11">
        <v>2</v>
      </c>
    </row>
    <row r="14" spans="2:3" ht="12.75">
      <c r="B14" t="s">
        <v>24</v>
      </c>
      <c r="C14">
        <f>C2*B6*C6*D6</f>
        <v>0.10080000000000001</v>
      </c>
    </row>
    <row r="15" spans="2:3" ht="12.75">
      <c r="B15" t="s">
        <v>21</v>
      </c>
      <c r="C15">
        <f>6*E6*D6/(C6*B6^2)</f>
        <v>8000000.000000001</v>
      </c>
    </row>
    <row r="16" spans="2:3" ht="12.75">
      <c r="B16" t="s">
        <v>22</v>
      </c>
      <c r="C16">
        <f>E6*D6^3/(3*B2*F6)</f>
        <v>794.4827586206895</v>
      </c>
    </row>
    <row r="22" spans="1:6" ht="12.75">
      <c r="A22" s="9" t="s">
        <v>25</v>
      </c>
      <c r="B22" s="9"/>
      <c r="C22" s="9"/>
      <c r="D22" s="9"/>
      <c r="E22" s="9"/>
      <c r="F22" s="9"/>
    </row>
    <row r="23" spans="1:6" ht="12.75">
      <c r="A23" s="9"/>
      <c r="B23" s="10" t="s">
        <v>16</v>
      </c>
      <c r="C23" s="10" t="s">
        <v>17</v>
      </c>
      <c r="D23" s="10" t="s">
        <v>18</v>
      </c>
      <c r="E23" s="9"/>
      <c r="F23" s="9"/>
    </row>
    <row r="24" spans="1:6" ht="12.75">
      <c r="A24" s="9"/>
      <c r="B24" s="9">
        <f>29*10^6</f>
        <v>29000000</v>
      </c>
      <c r="C24" s="9">
        <f>0.28</f>
        <v>0.28</v>
      </c>
      <c r="D24" s="9">
        <v>28000</v>
      </c>
      <c r="E24" s="9"/>
      <c r="F24" s="9"/>
    </row>
    <row r="25" spans="1:6" ht="12.75">
      <c r="A25" s="9"/>
      <c r="B25" s="9"/>
      <c r="C25" s="9"/>
      <c r="D25" s="9"/>
      <c r="E25" s="9"/>
      <c r="F25" s="9"/>
    </row>
    <row r="26" spans="1:6" ht="12.75">
      <c r="A26" s="9"/>
      <c r="B26" s="9"/>
      <c r="C26" s="9"/>
      <c r="D26" s="9"/>
      <c r="E26" s="9"/>
      <c r="F26" s="9"/>
    </row>
    <row r="27" spans="1:6" ht="12.75">
      <c r="A27" s="9"/>
      <c r="B27" s="10" t="s">
        <v>13</v>
      </c>
      <c r="C27" s="10" t="s">
        <v>11</v>
      </c>
      <c r="D27" s="10" t="s">
        <v>12</v>
      </c>
      <c r="E27" s="10" t="s">
        <v>14</v>
      </c>
      <c r="F27" s="10" t="s">
        <v>23</v>
      </c>
    </row>
    <row r="28" spans="1:6" ht="12.75">
      <c r="A28" s="9"/>
      <c r="B28" s="9">
        <v>0.2994458428044175</v>
      </c>
      <c r="C28" s="9">
        <v>8.603182653376892</v>
      </c>
      <c r="D28" s="9">
        <f>12</f>
        <v>12</v>
      </c>
      <c r="E28" s="9">
        <v>100</v>
      </c>
      <c r="F28" s="9">
        <f>(1/12)*B28*C28^3</f>
        <v>15.88965517233902</v>
      </c>
    </row>
    <row r="29" spans="1:6" ht="12.75">
      <c r="A29" s="9"/>
      <c r="B29" s="9" t="s">
        <v>26</v>
      </c>
      <c r="C29" s="9"/>
      <c r="D29" s="9"/>
      <c r="E29" s="9"/>
      <c r="F29" s="9"/>
    </row>
    <row r="30" spans="1:6" ht="12.75">
      <c r="A30" s="9"/>
      <c r="B30" s="9" t="s">
        <v>26</v>
      </c>
      <c r="C30" s="9"/>
      <c r="D30" s="9"/>
      <c r="E30" s="9"/>
      <c r="F30" s="9"/>
    </row>
    <row r="31" spans="1:6" ht="12.75">
      <c r="A31" s="9"/>
      <c r="B31" s="10" t="s">
        <v>20</v>
      </c>
      <c r="C31" s="9"/>
      <c r="D31" s="9"/>
      <c r="E31" s="9"/>
      <c r="F31" s="9"/>
    </row>
    <row r="32" spans="1:6" ht="12.75">
      <c r="A32" s="9"/>
      <c r="B32" s="10" t="s">
        <v>19</v>
      </c>
      <c r="C32" s="9">
        <v>0.000125</v>
      </c>
      <c r="D32" s="9"/>
      <c r="E32" s="9"/>
      <c r="F32" s="9"/>
    </row>
    <row r="33" spans="1:6" ht="12.75">
      <c r="A33" s="9"/>
      <c r="B33" s="10" t="s">
        <v>15</v>
      </c>
      <c r="C33" s="9">
        <v>3</v>
      </c>
      <c r="D33" s="9"/>
      <c r="E33" s="9"/>
      <c r="F33" s="9"/>
    </row>
    <row r="34" spans="1:6" ht="12.75">
      <c r="A34" s="9"/>
      <c r="B34" s="9"/>
      <c r="C34" s="9"/>
      <c r="D34" s="9"/>
      <c r="E34" s="9"/>
      <c r="F34" s="9"/>
    </row>
    <row r="35" spans="1:6" ht="12.75">
      <c r="A35" s="9"/>
      <c r="B35" s="9"/>
      <c r="C35" s="9"/>
      <c r="D35" s="9"/>
      <c r="E35" s="9"/>
      <c r="F35" s="9"/>
    </row>
    <row r="36" spans="1:6" ht="12.75">
      <c r="A36" s="9"/>
      <c r="B36" s="10" t="s">
        <v>24</v>
      </c>
      <c r="C36" s="9">
        <f>C24*B28*C28*D28</f>
        <v>8.65598926228105</v>
      </c>
      <c r="D36" s="9"/>
      <c r="E36" s="9"/>
      <c r="F36" s="9"/>
    </row>
    <row r="37" spans="1:6" ht="12.75">
      <c r="A37" s="9"/>
      <c r="B37" s="10" t="s">
        <v>21</v>
      </c>
      <c r="C37" s="9">
        <f>6*E28*D28/(C28*B28^2)</f>
        <v>9333.333333514323</v>
      </c>
      <c r="D37" s="9" t="s">
        <v>26</v>
      </c>
      <c r="E37" s="9"/>
      <c r="F37" s="9"/>
    </row>
    <row r="38" spans="1:6" ht="12.75">
      <c r="A38" s="9"/>
      <c r="B38" s="10" t="s">
        <v>22</v>
      </c>
      <c r="C38" s="9">
        <f>E28*D28^3/(3*B24*F28)</f>
        <v>0.0001250000000005882</v>
      </c>
      <c r="D38" s="9"/>
      <c r="E38" s="9"/>
      <c r="F38" s="9"/>
    </row>
    <row r="39" spans="1:6" ht="12.75">
      <c r="A39" s="9"/>
      <c r="B39" s="9"/>
      <c r="C39" s="9"/>
      <c r="D39" s="9"/>
      <c r="E39" s="9"/>
      <c r="F39" s="9"/>
    </row>
    <row r="40" spans="1:6" ht="12.75">
      <c r="A40" s="9"/>
      <c r="B40" s="9"/>
      <c r="C40" s="9"/>
      <c r="D40" s="9"/>
      <c r="E40" s="9"/>
      <c r="F40" s="9"/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workbookViewId="0" topLeftCell="A1">
      <selection activeCell="I42" sqref="I42"/>
    </sheetView>
  </sheetViews>
  <sheetFormatPr defaultColWidth="11.00390625" defaultRowHeight="12.75"/>
  <cols>
    <col min="1" max="6" width="15.75390625" style="0" customWidth="1"/>
  </cols>
  <sheetData>
    <row r="1" s="11" customFormat="1" ht="15.75">
      <c r="A1" s="11" t="s">
        <v>69</v>
      </c>
    </row>
    <row r="2" s="11" customFormat="1" ht="15.75">
      <c r="A2" s="11" t="s">
        <v>67</v>
      </c>
    </row>
    <row r="3" s="11" customFormat="1" ht="15.75">
      <c r="A3" s="11" t="s">
        <v>68</v>
      </c>
    </row>
    <row r="5" ht="12.75">
      <c r="A5" s="12" t="s">
        <v>70</v>
      </c>
    </row>
    <row r="6" s="13" customFormat="1" ht="12.75">
      <c r="A6" s="12" t="s">
        <v>71</v>
      </c>
    </row>
    <row r="8" ht="12.75">
      <c r="A8" s="1" t="s">
        <v>72</v>
      </c>
    </row>
    <row r="9" spans="1:6" ht="12.75">
      <c r="A9" t="s">
        <v>83</v>
      </c>
      <c r="B9" t="s">
        <v>84</v>
      </c>
      <c r="C9" t="s">
        <v>85</v>
      </c>
      <c r="D9" t="s">
        <v>86</v>
      </c>
      <c r="E9" t="s">
        <v>0</v>
      </c>
      <c r="F9" t="s">
        <v>26</v>
      </c>
    </row>
    <row r="10" spans="1:6" ht="12.75">
      <c r="A10">
        <f>29*10^6</f>
        <v>29000000</v>
      </c>
      <c r="B10">
        <f>0.28</f>
        <v>0.28</v>
      </c>
      <c r="C10">
        <f>58000</f>
        <v>58000</v>
      </c>
      <c r="D10">
        <f>12</f>
        <v>12</v>
      </c>
      <c r="E10">
        <v>100</v>
      </c>
      <c r="F10" t="s">
        <v>26</v>
      </c>
    </row>
    <row r="13" ht="12.75">
      <c r="A13" s="1" t="s">
        <v>73</v>
      </c>
    </row>
    <row r="14" spans="1:3" ht="12.75">
      <c r="A14" t="s">
        <v>13</v>
      </c>
      <c r="B14" t="s">
        <v>1</v>
      </c>
      <c r="C14" s="15" t="s">
        <v>87</v>
      </c>
    </row>
    <row r="15" spans="1:4" ht="12.75">
      <c r="A15">
        <v>3</v>
      </c>
      <c r="B15">
        <v>1</v>
      </c>
      <c r="C15">
        <f>3*B15</f>
        <v>3</v>
      </c>
      <c r="D15" s="1" t="s">
        <v>74</v>
      </c>
    </row>
    <row r="16" ht="12.75">
      <c r="A16" s="1"/>
    </row>
    <row r="17" ht="12.75">
      <c r="A17" s="1"/>
    </row>
    <row r="18" ht="12.75">
      <c r="A18" s="1" t="s">
        <v>75</v>
      </c>
    </row>
    <row r="19" spans="1:4" ht="12.75">
      <c r="A19" t="s">
        <v>2</v>
      </c>
      <c r="B19" t="s">
        <v>66</v>
      </c>
      <c r="D19" t="s">
        <v>88</v>
      </c>
    </row>
    <row r="20" spans="1:4" ht="12.75">
      <c r="A20">
        <v>0.002</v>
      </c>
      <c r="B20">
        <v>2</v>
      </c>
      <c r="D20">
        <f>C10/B20</f>
        <v>29000</v>
      </c>
    </row>
    <row r="23" ht="12.75">
      <c r="A23" s="1" t="s">
        <v>76</v>
      </c>
    </row>
    <row r="24" spans="1:5" ht="12.75">
      <c r="A24" t="s">
        <v>3</v>
      </c>
      <c r="B24" t="s">
        <v>4</v>
      </c>
      <c r="C24" t="s">
        <v>5</v>
      </c>
      <c r="D24" t="s">
        <v>6</v>
      </c>
      <c r="E24" t="s">
        <v>7</v>
      </c>
    </row>
    <row r="25" spans="1:5" ht="12.75">
      <c r="A25">
        <f>(1/12)*A15*B15^3</f>
        <v>0.25</v>
      </c>
      <c r="B25">
        <f>D10*A15*B15</f>
        <v>36</v>
      </c>
      <c r="C25">
        <f>B10*B25</f>
        <v>10.080000000000002</v>
      </c>
      <c r="D25">
        <f>6*E10*D10/(A15*B15^2)</f>
        <v>2400</v>
      </c>
      <c r="E25">
        <f>E10*D10^3/(3*A10*A25)</f>
        <v>0.007944827586206897</v>
      </c>
    </row>
    <row r="29" ht="12.75">
      <c r="A29" s="1" t="s">
        <v>77</v>
      </c>
    </row>
    <row r="30" ht="12.75">
      <c r="A30" t="s">
        <v>8</v>
      </c>
    </row>
    <row r="31" ht="12.75">
      <c r="A31" t="s">
        <v>9</v>
      </c>
    </row>
    <row r="32" ht="12.75">
      <c r="A32" t="s">
        <v>10</v>
      </c>
    </row>
    <row r="34" ht="12.75">
      <c r="A34" s="1" t="s">
        <v>78</v>
      </c>
    </row>
    <row r="35" ht="12.75">
      <c r="A35" t="s">
        <v>79</v>
      </c>
    </row>
    <row r="36" ht="12.75">
      <c r="A36" s="14" t="s">
        <v>80</v>
      </c>
    </row>
    <row r="37" ht="12.75">
      <c r="A37" t="s">
        <v>81</v>
      </c>
    </row>
    <row r="38" ht="12.75">
      <c r="A38" t="s">
        <v>82</v>
      </c>
    </row>
  </sheetData>
  <sheetProtection/>
  <printOptions/>
  <pageMargins left="0.75" right="0.75" top="1" bottom="1" header="0.5" footer="0.5"/>
  <pageSetup fitToHeight="1" fitToWidth="1" orientation="landscape" paperSize="9" scale="84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Stevens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Fisher</dc:creator>
  <cp:keywords/>
  <dc:description/>
  <cp:lastModifiedBy>Frank Fisher</cp:lastModifiedBy>
  <cp:lastPrinted>2006-04-15T01:50:14Z</cp:lastPrinted>
  <dcterms:created xsi:type="dcterms:W3CDTF">2004-10-22T16:29:20Z</dcterms:created>
  <dcterms:modified xsi:type="dcterms:W3CDTF">2018-04-13T17:26:36Z</dcterms:modified>
  <cp:category/>
  <cp:version/>
  <cp:contentType/>
  <cp:contentStatus/>
</cp:coreProperties>
</file>